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Nextcloud\Basketball\KG-Pläne\"/>
    </mc:Choice>
  </mc:AlternateContent>
  <xr:revisionPtr revIDLastSave="0" documentId="13_ncr:1_{076EA19F-7B93-4A8A-8675-E500E6749A78}" xr6:coauthVersionLast="47" xr6:coauthVersionMax="47" xr10:uidLastSave="{00000000-0000-0000-0000-000000000000}"/>
  <bookViews>
    <workbookView xWindow="17340" yWindow="4140" windowWidth="21660" windowHeight="15435" xr2:uid="{00000000-000D-0000-FFFF-FFFF00000000}"/>
  </bookViews>
  <sheets>
    <sheet name="MEL gesamt" sheetId="1" r:id="rId1"/>
    <sheet name="Planungshilfe KG" sheetId="2" r:id="rId2"/>
    <sheet name="Änderungen" sheetId="6" r:id="rId3"/>
    <sheet name="Spielplan H1" sheetId="4" r:id="rId4"/>
    <sheet name="Spielplan H2" sheetId="5" r:id="rId5"/>
    <sheet name="Spielplan U16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B12" i="2"/>
  <c r="B11" i="2"/>
  <c r="B7" i="2"/>
  <c r="F11" i="2"/>
  <c r="F10" i="2"/>
  <c r="F9" i="2"/>
  <c r="F8" i="2"/>
  <c r="F7" i="2"/>
  <c r="F6" i="2"/>
  <c r="F5" i="2"/>
  <c r="F4" i="2"/>
  <c r="F3" i="2"/>
  <c r="D15" i="2"/>
  <c r="D14" i="2"/>
  <c r="D13" i="2"/>
  <c r="D12" i="2"/>
  <c r="D11" i="2"/>
  <c r="D10" i="2"/>
  <c r="D7" i="2"/>
  <c r="D6" i="2"/>
  <c r="D5" i="2"/>
  <c r="D4" i="2"/>
  <c r="B6" i="2"/>
  <c r="B3" i="2"/>
  <c r="B4" i="2"/>
  <c r="B5" i="2"/>
</calcChain>
</file>

<file path=xl/sharedStrings.xml><?xml version="1.0" encoding="utf-8"?>
<sst xmlns="http://schemas.openxmlformats.org/spreadsheetml/2006/main" count="226" uniqueCount="92">
  <si>
    <t>MTV Mellendorf</t>
  </si>
  <si>
    <t>TK Hannover 3</t>
  </si>
  <si>
    <t>TuS Bothfeld 2</t>
  </si>
  <si>
    <t>Linden Dudes 3</t>
  </si>
  <si>
    <t>Spielnummer</t>
  </si>
  <si>
    <t>1. Herren</t>
  </si>
  <si>
    <t>SV Adler Hämelerwald</t>
  </si>
  <si>
    <t>MTV Mellendorf 2</t>
  </si>
  <si>
    <t>TuS Eicklingen 2</t>
  </si>
  <si>
    <t>2. Herren</t>
  </si>
  <si>
    <t>Lehrter SV</t>
  </si>
  <si>
    <t>VfL Grasdorf</t>
  </si>
  <si>
    <t>Eintracht Hildesheim</t>
  </si>
  <si>
    <t>Heeßeler SV</t>
  </si>
  <si>
    <t>KG1</t>
  </si>
  <si>
    <t>KG2</t>
  </si>
  <si>
    <t>KG3</t>
  </si>
  <si>
    <t>Beddermann</t>
  </si>
  <si>
    <t>Foitzik</t>
  </si>
  <si>
    <t>Meyer</t>
  </si>
  <si>
    <t>Dolapsakis</t>
  </si>
  <si>
    <t>Timme</t>
  </si>
  <si>
    <t>Heimbuch</t>
  </si>
  <si>
    <t>Seemann</t>
  </si>
  <si>
    <t>Dietrich</t>
  </si>
  <si>
    <t>Botezatu</t>
  </si>
  <si>
    <t>Hermerding</t>
  </si>
  <si>
    <t>Ivanov</t>
  </si>
  <si>
    <t>Krüger</t>
  </si>
  <si>
    <t>Reupke</t>
  </si>
  <si>
    <t>Riemeier</t>
  </si>
  <si>
    <t>Rohmund</t>
  </si>
  <si>
    <t>Spielende Mannschaft</t>
  </si>
  <si>
    <t>Singler</t>
  </si>
  <si>
    <t>Bergmann</t>
  </si>
  <si>
    <t>Vogeler</t>
  </si>
  <si>
    <t>Wendel</t>
  </si>
  <si>
    <t>Lindwedel</t>
  </si>
  <si>
    <t>Depping</t>
  </si>
  <si>
    <t>Frericks</t>
  </si>
  <si>
    <t>Tabke</t>
  </si>
  <si>
    <t>Fengler</t>
  </si>
  <si>
    <t>U16</t>
  </si>
  <si>
    <t>Hanoura</t>
  </si>
  <si>
    <t>Hardeweg L.</t>
  </si>
  <si>
    <t>Hardeweg S.</t>
  </si>
  <si>
    <t>Sohnemann</t>
  </si>
  <si>
    <t>Teschke</t>
  </si>
  <si>
    <t>Yakimchyk</t>
  </si>
  <si>
    <t>Datum, Uhrzeit</t>
  </si>
  <si>
    <t>02.10.2021 14:30 </t>
  </si>
  <si>
    <t>TuS Bothfeld 3</t>
  </si>
  <si>
    <t>Mellendorf-Sporthalle</t>
  </si>
  <si>
    <t>11.12.2021 14:00 </t>
  </si>
  <si>
    <t>Roye-Sporthalle</t>
  </si>
  <si>
    <t>22.01.2022 12:30 </t>
  </si>
  <si>
    <t>VfL Westercelle 2 a.K.</t>
  </si>
  <si>
    <t>20.02.2022 12:40 </t>
  </si>
  <si>
    <t>12.03.2022 14:00 </t>
  </si>
  <si>
    <t>26.03.2022 15:00 </t>
  </si>
  <si>
    <t>02.10.2021 19:30 </t>
  </si>
  <si>
    <t>07.11.2021 13:00 </t>
  </si>
  <si>
    <t>CVJM Hannover 3</t>
  </si>
  <si>
    <t>TuS Eicklingen</t>
  </si>
  <si>
    <t>11.12.2021 16:30 </t>
  </si>
  <si>
    <t>Hanover Basketball Dragons 2</t>
  </si>
  <si>
    <t>22.01.2022 17:00 </t>
  </si>
  <si>
    <t>05.02.2022 16:30 </t>
  </si>
  <si>
    <t>20.02.2022 14:45 </t>
  </si>
  <si>
    <t>24.02.2022 20:30 </t>
  </si>
  <si>
    <t>12.03.2022 16:00 </t>
  </si>
  <si>
    <t>26.03.2022 17:15 </t>
  </si>
  <si>
    <t>02.10.2021 17:00 </t>
  </si>
  <si>
    <t>TuS Celle II</t>
  </si>
  <si>
    <t>Heeßeler SV 2</t>
  </si>
  <si>
    <t>22.01.2022 14:30 </t>
  </si>
  <si>
    <t>05.02.2022 14:00 </t>
  </si>
  <si>
    <t>20.02.2022 17:00 </t>
  </si>
  <si>
    <t>Wächter</t>
  </si>
  <si>
    <t>Bartsch</t>
  </si>
  <si>
    <t>Formel:</t>
  </si>
  <si>
    <t>"=ZÄHLENWENN('MEL gesamt'!D:F;"Heimbuch")" ohne " am Anfang und Ende</t>
  </si>
  <si>
    <t>n.a.</t>
  </si>
  <si>
    <t>Aktualisiert:</t>
  </si>
  <si>
    <t>Hermerding'</t>
  </si>
  <si>
    <t>Rohmund'</t>
  </si>
  <si>
    <t>Ivanov'</t>
  </si>
  <si>
    <t>02.10.2021 14:30</t>
  </si>
  <si>
    <t>Boginski</t>
  </si>
  <si>
    <t>07.11.2021 15:00 </t>
  </si>
  <si>
    <t>Yakimchyk für Hanoura</t>
  </si>
  <si>
    <t>Wächter, Heimbuch, Foitzik für n.a. (freiwilliges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</si>
</sst>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trike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trike/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2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4" fontId="7" fillId="3" borderId="0" xfId="1" applyNumberFormat="1" applyFont="1" applyAlignment="1">
      <alignment horizontal="center"/>
    </xf>
    <xf numFmtId="0" fontId="4" fillId="0" borderId="0" xfId="0" applyFont="1" applyFill="1"/>
    <xf numFmtId="0" fontId="8" fillId="0" borderId="0" xfId="0" applyFont="1"/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vertical="center" wrapText="1"/>
    </xf>
    <xf numFmtId="0" fontId="10" fillId="0" borderId="0" xfId="0" applyFont="1"/>
    <xf numFmtId="0" fontId="0" fillId="2" borderId="0" xfId="0" applyFill="1"/>
    <xf numFmtId="0" fontId="10" fillId="0" borderId="0" xfId="0" applyFont="1" applyFill="1"/>
    <xf numFmtId="0" fontId="0" fillId="0" borderId="0" xfId="0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22" fontId="9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left"/>
    </xf>
    <xf numFmtId="49" fontId="12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1" fillId="2" borderId="0" xfId="0" applyFont="1" applyFill="1"/>
  </cellXfs>
  <cellStyles count="2">
    <cellStyle name="Gut" xfId="1" builtinId="26"/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7" formatCode="dd/mm/yyyy\ h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F2" totalsRowShown="0" headerRowDxfId="7" dataDxfId="6">
  <autoFilter ref="A1:F2" xr:uid="{00000000-0009-0000-0100-000001000000}"/>
  <tableColumns count="6">
    <tableColumn id="1" xr3:uid="{00000000-0010-0000-0000-000001000000}" name="Spielnummer" dataDxfId="5"/>
    <tableColumn id="2" xr3:uid="{00000000-0010-0000-0000-000002000000}" name="Spielende Mannschaft" dataDxfId="4"/>
    <tableColumn id="3" xr3:uid="{00000000-0010-0000-0000-000003000000}" name="Datum, Uhrzeit" dataDxfId="3"/>
    <tableColumn id="8" xr3:uid="{00000000-0010-0000-0000-000008000000}" name="KG1" dataDxfId="2"/>
    <tableColumn id="9" xr3:uid="{00000000-0010-0000-0000-000009000000}" name="KG2" dataDxfId="1"/>
    <tableColumn id="10" xr3:uid="{00000000-0010-0000-0000-00000A000000}" name="KG3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B1" workbookViewId="0">
      <selection activeCell="G2" sqref="G2"/>
    </sheetView>
  </sheetViews>
  <sheetFormatPr baseColWidth="10" defaultRowHeight="15" x14ac:dyDescent="0.25"/>
  <cols>
    <col min="1" max="1" width="15.140625" style="2" hidden="1" customWidth="1"/>
    <col min="2" max="2" width="25.5703125" style="13" bestFit="1" customWidth="1"/>
    <col min="3" max="3" width="18.42578125" style="13" bestFit="1" customWidth="1"/>
    <col min="4" max="5" width="17" style="13" customWidth="1"/>
    <col min="6" max="6" width="17.140625" style="13" customWidth="1"/>
    <col min="7" max="7" width="13" style="2" customWidth="1"/>
    <col min="8" max="16384" width="11.42578125" style="2"/>
  </cols>
  <sheetData>
    <row r="1" spans="1:7" s="1" customFormat="1" x14ac:dyDescent="0.25">
      <c r="A1" s="1" t="s">
        <v>4</v>
      </c>
      <c r="B1" s="10" t="s">
        <v>32</v>
      </c>
      <c r="C1" s="10" t="s">
        <v>49</v>
      </c>
      <c r="D1" s="11" t="s">
        <v>14</v>
      </c>
      <c r="E1" s="11" t="s">
        <v>15</v>
      </c>
      <c r="F1" s="11" t="s">
        <v>16</v>
      </c>
      <c r="G1" s="14" t="s">
        <v>83</v>
      </c>
    </row>
    <row r="2" spans="1:7" ht="13.5" customHeight="1" x14ac:dyDescent="0.25">
      <c r="A2" s="2">
        <v>5204</v>
      </c>
      <c r="B2" s="2"/>
      <c r="C2" s="3"/>
      <c r="D2" s="4"/>
      <c r="E2" s="4"/>
      <c r="F2" s="4"/>
      <c r="G2" s="14">
        <v>44517</v>
      </c>
    </row>
    <row r="3" spans="1:7" x14ac:dyDescent="0.25">
      <c r="B3" s="20" t="s">
        <v>5</v>
      </c>
      <c r="C3" s="29">
        <v>44541.583333333336</v>
      </c>
      <c r="D3" s="12" t="s">
        <v>30</v>
      </c>
      <c r="E3" s="12" t="s">
        <v>19</v>
      </c>
      <c r="F3" s="12" t="s">
        <v>28</v>
      </c>
    </row>
    <row r="4" spans="1:7" x14ac:dyDescent="0.25">
      <c r="B4" s="20" t="s">
        <v>42</v>
      </c>
      <c r="C4" s="21" t="s">
        <v>64</v>
      </c>
      <c r="D4" s="12" t="s">
        <v>20</v>
      </c>
      <c r="E4" s="12" t="s">
        <v>22</v>
      </c>
      <c r="F4" s="12" t="s">
        <v>18</v>
      </c>
    </row>
    <row r="5" spans="1:7" x14ac:dyDescent="0.25">
      <c r="B5" s="18"/>
      <c r="C5" s="19"/>
    </row>
    <row r="6" spans="1:7" x14ac:dyDescent="0.25">
      <c r="B6" s="20" t="s">
        <v>42</v>
      </c>
      <c r="C6" s="21" t="s">
        <v>55</v>
      </c>
      <c r="D6" s="12" t="s">
        <v>46</v>
      </c>
      <c r="E6" s="12" t="s">
        <v>88</v>
      </c>
      <c r="F6" s="23" t="s">
        <v>24</v>
      </c>
    </row>
    <row r="7" spans="1:7" x14ac:dyDescent="0.25">
      <c r="B7" s="20" t="s">
        <v>9</v>
      </c>
      <c r="C7" s="21" t="s">
        <v>75</v>
      </c>
      <c r="D7" s="12" t="s">
        <v>30</v>
      </c>
      <c r="E7" s="12" t="s">
        <v>29</v>
      </c>
      <c r="F7" s="12" t="s">
        <v>27</v>
      </c>
    </row>
    <row r="8" spans="1:7" x14ac:dyDescent="0.25">
      <c r="B8" s="20" t="s">
        <v>5</v>
      </c>
      <c r="C8" s="21" t="s">
        <v>66</v>
      </c>
      <c r="D8" s="12" t="s">
        <v>38</v>
      </c>
      <c r="E8" s="12" t="s">
        <v>39</v>
      </c>
      <c r="F8" s="12" t="s">
        <v>35</v>
      </c>
    </row>
    <row r="10" spans="1:7" x14ac:dyDescent="0.25">
      <c r="B10" s="20" t="s">
        <v>9</v>
      </c>
      <c r="C10" s="21" t="s">
        <v>76</v>
      </c>
      <c r="D10" s="12" t="s">
        <v>17</v>
      </c>
      <c r="E10" s="12" t="s">
        <v>18</v>
      </c>
      <c r="F10" s="12" t="s">
        <v>22</v>
      </c>
    </row>
    <row r="11" spans="1:7" x14ac:dyDescent="0.25">
      <c r="B11" s="20" t="s">
        <v>5</v>
      </c>
      <c r="C11" s="21" t="s">
        <v>67</v>
      </c>
      <c r="D11" s="12" t="s">
        <v>37</v>
      </c>
      <c r="E11" s="12" t="s">
        <v>88</v>
      </c>
      <c r="F11" s="23" t="s">
        <v>48</v>
      </c>
    </row>
    <row r="13" spans="1:7" x14ac:dyDescent="0.25">
      <c r="B13" s="20" t="s">
        <v>42</v>
      </c>
      <c r="C13" s="21" t="s">
        <v>57</v>
      </c>
      <c r="D13" s="12" t="s">
        <v>17</v>
      </c>
      <c r="E13" s="12" t="s">
        <v>18</v>
      </c>
      <c r="F13" s="12" t="s">
        <v>20</v>
      </c>
    </row>
    <row r="14" spans="1:7" x14ac:dyDescent="0.25">
      <c r="B14" s="20" t="s">
        <v>5</v>
      </c>
      <c r="C14" s="21" t="s">
        <v>68</v>
      </c>
      <c r="D14" s="12" t="s">
        <v>40</v>
      </c>
      <c r="E14" s="12" t="s">
        <v>47</v>
      </c>
      <c r="F14" s="12" t="s">
        <v>43</v>
      </c>
    </row>
    <row r="15" spans="1:7" x14ac:dyDescent="0.25">
      <c r="B15" s="20" t="s">
        <v>9</v>
      </c>
      <c r="C15" s="21" t="s">
        <v>77</v>
      </c>
      <c r="D15" s="12" t="s">
        <v>82</v>
      </c>
      <c r="E15" s="12" t="s">
        <v>22</v>
      </c>
      <c r="F15" s="12" t="s">
        <v>82</v>
      </c>
    </row>
    <row r="17" spans="2:6" x14ac:dyDescent="0.25">
      <c r="B17" s="20" t="s">
        <v>5</v>
      </c>
      <c r="C17" s="21" t="s">
        <v>69</v>
      </c>
      <c r="D17" s="12" t="s">
        <v>38</v>
      </c>
      <c r="E17" s="12" t="s">
        <v>35</v>
      </c>
      <c r="F17" s="23" t="s">
        <v>48</v>
      </c>
    </row>
    <row r="19" spans="2:6" x14ac:dyDescent="0.25">
      <c r="B19" s="20" t="s">
        <v>42</v>
      </c>
      <c r="C19" s="21" t="s">
        <v>58</v>
      </c>
      <c r="D19" s="12" t="s">
        <v>17</v>
      </c>
      <c r="E19" s="12" t="s">
        <v>22</v>
      </c>
      <c r="F19" s="12" t="s">
        <v>20</v>
      </c>
    </row>
    <row r="20" spans="2:6" x14ac:dyDescent="0.25">
      <c r="B20" s="20" t="s">
        <v>5</v>
      </c>
      <c r="C20" s="21" t="s">
        <v>70</v>
      </c>
      <c r="D20" s="12" t="s">
        <v>40</v>
      </c>
      <c r="E20" s="12" t="s">
        <v>31</v>
      </c>
      <c r="F20" s="12" t="s">
        <v>29</v>
      </c>
    </row>
    <row r="21" spans="2:6" x14ac:dyDescent="0.25">
      <c r="B21" s="18"/>
      <c r="C21" s="19"/>
    </row>
    <row r="22" spans="2:6" x14ac:dyDescent="0.25">
      <c r="B22" s="20" t="s">
        <v>42</v>
      </c>
      <c r="C22" s="21" t="s">
        <v>59</v>
      </c>
      <c r="D22" s="12" t="s">
        <v>17</v>
      </c>
      <c r="E22" s="12" t="s">
        <v>18</v>
      </c>
      <c r="F22" s="12" t="s">
        <v>20</v>
      </c>
    </row>
    <row r="23" spans="2:6" x14ac:dyDescent="0.25">
      <c r="B23" s="20" t="s">
        <v>5</v>
      </c>
      <c r="C23" s="21" t="s">
        <v>71</v>
      </c>
      <c r="D23" s="12" t="s">
        <v>26</v>
      </c>
      <c r="E23" s="12" t="s">
        <v>19</v>
      </c>
      <c r="F23" s="12" t="s">
        <v>29</v>
      </c>
    </row>
    <row r="27" spans="2:6" x14ac:dyDescent="0.25">
      <c r="B27" s="30" t="s">
        <v>42</v>
      </c>
      <c r="C27" s="31" t="s">
        <v>87</v>
      </c>
      <c r="D27" s="30" t="s">
        <v>46</v>
      </c>
      <c r="E27" s="30" t="s">
        <v>24</v>
      </c>
      <c r="F27" s="30" t="s">
        <v>37</v>
      </c>
    </row>
    <row r="28" spans="2:6" x14ac:dyDescent="0.25">
      <c r="B28" s="32" t="s">
        <v>9</v>
      </c>
      <c r="C28" s="33" t="s">
        <v>72</v>
      </c>
      <c r="D28" s="32" t="s">
        <v>84</v>
      </c>
      <c r="E28" s="32" t="s">
        <v>85</v>
      </c>
      <c r="F28" s="32" t="s">
        <v>86</v>
      </c>
    </row>
    <row r="29" spans="2:6" x14ac:dyDescent="0.25">
      <c r="B29" s="30" t="s">
        <v>5</v>
      </c>
      <c r="C29" s="34" t="s">
        <v>60</v>
      </c>
      <c r="D29" s="30" t="s">
        <v>38</v>
      </c>
      <c r="E29" s="30" t="s">
        <v>26</v>
      </c>
      <c r="F29" s="30" t="s">
        <v>43</v>
      </c>
    </row>
    <row r="30" spans="2:6" x14ac:dyDescent="0.25">
      <c r="B30" s="35"/>
      <c r="C30" s="36"/>
      <c r="D30" s="35"/>
      <c r="E30" s="35"/>
      <c r="F30" s="35"/>
    </row>
    <row r="31" spans="2:6" x14ac:dyDescent="0.25">
      <c r="B31" s="30" t="s">
        <v>5</v>
      </c>
      <c r="C31" s="34" t="s">
        <v>61</v>
      </c>
      <c r="D31" s="30" t="s">
        <v>47</v>
      </c>
      <c r="E31" s="37" t="s">
        <v>48</v>
      </c>
      <c r="F31" s="37" t="s">
        <v>39</v>
      </c>
    </row>
    <row r="32" spans="2:6" x14ac:dyDescent="0.25">
      <c r="B32" s="30" t="s">
        <v>9</v>
      </c>
      <c r="C32" s="34" t="s">
        <v>89</v>
      </c>
      <c r="D32" s="30" t="s">
        <v>78</v>
      </c>
      <c r="E32" s="30" t="s">
        <v>22</v>
      </c>
      <c r="F32" s="37" t="s">
        <v>18</v>
      </c>
    </row>
  </sheetData>
  <sortState xmlns:xlrd2="http://schemas.microsoft.com/office/spreadsheetml/2017/richdata2" ref="C3:C25">
    <sortCondition ref="C3:C25"/>
  </sortState>
  <phoneticPr fontId="6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804B-9C21-4325-9841-75CC5C87879A}">
  <dimension ref="A1:F24"/>
  <sheetViews>
    <sheetView workbookViewId="0">
      <selection activeCell="C15" sqref="C15"/>
    </sheetView>
  </sheetViews>
  <sheetFormatPr baseColWidth="10" defaultRowHeight="15" x14ac:dyDescent="0.25"/>
  <cols>
    <col min="1" max="1" width="20.7109375" customWidth="1"/>
    <col min="2" max="2" width="6.7109375" style="5" customWidth="1"/>
    <col min="3" max="3" width="20.7109375" customWidth="1"/>
    <col min="4" max="4" width="6.7109375" style="5" customWidth="1"/>
    <col min="5" max="5" width="20.7109375" customWidth="1"/>
    <col min="6" max="6" width="6.7109375" style="5" customWidth="1"/>
  </cols>
  <sheetData>
    <row r="1" spans="1:6" x14ac:dyDescent="0.25">
      <c r="A1" s="6" t="s">
        <v>5</v>
      </c>
      <c r="B1" s="1"/>
      <c r="C1" s="6" t="s">
        <v>9</v>
      </c>
      <c r="D1" s="1"/>
      <c r="E1" s="6" t="s">
        <v>42</v>
      </c>
      <c r="F1" s="1"/>
    </row>
    <row r="3" spans="1:6" x14ac:dyDescent="0.25">
      <c r="A3" t="s">
        <v>17</v>
      </c>
      <c r="B3" s="2">
        <f>COUNTIF('MEL gesamt'!D:F,"Beddermann")</f>
        <v>4</v>
      </c>
      <c r="C3" s="16" t="s">
        <v>34</v>
      </c>
      <c r="E3" s="24" t="s">
        <v>25</v>
      </c>
      <c r="F3" s="8">
        <f>COUNTIF('MEL gesamt'!D:F,"Botezatu")</f>
        <v>0</v>
      </c>
    </row>
    <row r="4" spans="1:6" x14ac:dyDescent="0.25">
      <c r="A4" t="s">
        <v>18</v>
      </c>
      <c r="B4" s="5">
        <f>COUNTIF('MEL gesamt'!D:F,"Foitzik")</f>
        <v>5</v>
      </c>
      <c r="C4" t="s">
        <v>38</v>
      </c>
      <c r="D4" s="5">
        <f>COUNTIF('MEL gesamt'!D:F,"Depping")</f>
        <v>3</v>
      </c>
      <c r="E4" s="7" t="s">
        <v>26</v>
      </c>
      <c r="F4" s="8">
        <f>COUNTIF('MEL gesamt'!D:F,"Hermerding")</f>
        <v>2</v>
      </c>
    </row>
    <row r="5" spans="1:6" x14ac:dyDescent="0.25">
      <c r="A5" t="s">
        <v>22</v>
      </c>
      <c r="B5" s="5">
        <f>COUNTIF('MEL gesamt'!D:F,"Heimbuch")</f>
        <v>5</v>
      </c>
      <c r="C5" t="s">
        <v>24</v>
      </c>
      <c r="D5" s="5">
        <f>COUNTIF('MEL gesamt'!D:F,"Dietrich")</f>
        <v>2</v>
      </c>
      <c r="E5" s="7" t="s">
        <v>27</v>
      </c>
      <c r="F5" s="8">
        <f>COUNTIF('MEL gesamt'!D:F,"Ivanov")</f>
        <v>1</v>
      </c>
    </row>
    <row r="6" spans="1:6" x14ac:dyDescent="0.25">
      <c r="A6" t="s">
        <v>20</v>
      </c>
      <c r="B6" s="5">
        <f>COUNTIF('MEL gesamt'!D:F,"Dolapsakis")</f>
        <v>4</v>
      </c>
      <c r="C6" t="s">
        <v>39</v>
      </c>
      <c r="D6" s="5">
        <f>COUNTIF('MEL gesamt'!D:F,"Frericks")</f>
        <v>2</v>
      </c>
      <c r="E6" s="7" t="s">
        <v>28</v>
      </c>
      <c r="F6" s="8">
        <f>COUNTIF('MEL gesamt'!D:F,"Krüger")</f>
        <v>1</v>
      </c>
    </row>
    <row r="7" spans="1:6" x14ac:dyDescent="0.25">
      <c r="A7" s="16" t="s">
        <v>33</v>
      </c>
      <c r="B7" s="5">
        <f>COUNTIF('MEL gesamt'!D:F,"Singler")</f>
        <v>0</v>
      </c>
      <c r="C7" t="s">
        <v>43</v>
      </c>
      <c r="D7" s="5">
        <f>COUNTIF('MEL gesamt'!D:F,"Hanoura")</f>
        <v>2</v>
      </c>
      <c r="E7" s="7" t="s">
        <v>19</v>
      </c>
      <c r="F7" s="8">
        <f>COUNTIF('MEL gesamt'!D:F,"Meyer")</f>
        <v>2</v>
      </c>
    </row>
    <row r="8" spans="1:6" x14ac:dyDescent="0.25">
      <c r="A8" s="16" t="s">
        <v>23</v>
      </c>
      <c r="C8" s="22" t="s">
        <v>44</v>
      </c>
      <c r="E8" s="7" t="s">
        <v>29</v>
      </c>
      <c r="F8" s="8">
        <f>COUNTIF('MEL gesamt'!D:F,"Reupke")</f>
        <v>3</v>
      </c>
    </row>
    <row r="9" spans="1:6" x14ac:dyDescent="0.25">
      <c r="A9" s="16" t="s">
        <v>41</v>
      </c>
      <c r="C9" s="22" t="s">
        <v>45</v>
      </c>
      <c r="E9" s="7" t="s">
        <v>30</v>
      </c>
      <c r="F9" s="8">
        <f>COUNTIF('MEL gesamt'!D:F,"Riemeier")</f>
        <v>2</v>
      </c>
    </row>
    <row r="10" spans="1:6" x14ac:dyDescent="0.25">
      <c r="A10" s="16" t="s">
        <v>21</v>
      </c>
      <c r="C10" t="s">
        <v>37</v>
      </c>
      <c r="D10" s="5">
        <f>COUNTIF('MEL gesamt'!D:F,"Lindwedel")</f>
        <v>2</v>
      </c>
      <c r="E10" s="7" t="s">
        <v>31</v>
      </c>
      <c r="F10" s="8">
        <f>COUNTIF('MEL gesamt'!D:F,"Rohmund")</f>
        <v>1</v>
      </c>
    </row>
    <row r="11" spans="1:6" x14ac:dyDescent="0.25">
      <c r="A11" s="22" t="s">
        <v>78</v>
      </c>
      <c r="B11" s="5">
        <f>COUNTIF('MEL gesamt'!D:F,"Wächter")</f>
        <v>1</v>
      </c>
      <c r="C11" t="s">
        <v>46</v>
      </c>
      <c r="D11" s="5">
        <f>COUNTIF('MEL gesamt'!D:F,"Sohnemann")</f>
        <v>2</v>
      </c>
      <c r="E11" s="7" t="s">
        <v>40</v>
      </c>
      <c r="F11" s="8">
        <f>COUNTIF('MEL gesamt'!D:F,"Tabke")</f>
        <v>2</v>
      </c>
    </row>
    <row r="12" spans="1:6" x14ac:dyDescent="0.25">
      <c r="A12" s="22" t="s">
        <v>79</v>
      </c>
      <c r="B12" s="5">
        <f>COUNTIF('MEL gesamt'!D:F,"Bartsch")</f>
        <v>0</v>
      </c>
      <c r="C12" t="s">
        <v>47</v>
      </c>
      <c r="D12" s="5">
        <f>COUNTIF('MEL gesamt'!D:F,"Teschke")</f>
        <v>2</v>
      </c>
      <c r="E12" s="15"/>
      <c r="F12" s="8"/>
    </row>
    <row r="13" spans="1:6" x14ac:dyDescent="0.25">
      <c r="C13" t="s">
        <v>35</v>
      </c>
      <c r="D13" s="5">
        <f>COUNTIF('MEL gesamt'!D:F,"Vogeler")</f>
        <v>2</v>
      </c>
      <c r="E13" s="7"/>
      <c r="F13" s="8"/>
    </row>
    <row r="14" spans="1:6" x14ac:dyDescent="0.25">
      <c r="C14" s="22" t="s">
        <v>36</v>
      </c>
      <c r="D14" s="5">
        <f>COUNTIF('MEL gesamt'!D:F,"Wendel")</f>
        <v>0</v>
      </c>
      <c r="E14" s="7"/>
      <c r="F14" s="8"/>
    </row>
    <row r="15" spans="1:6" x14ac:dyDescent="0.25">
      <c r="C15" t="s">
        <v>48</v>
      </c>
      <c r="D15" s="5">
        <f>COUNTIF('MEL gesamt'!D:F,"Yakimchyk")</f>
        <v>3</v>
      </c>
      <c r="E15" s="9"/>
    </row>
    <row r="16" spans="1:6" x14ac:dyDescent="0.25">
      <c r="C16" t="s">
        <v>88</v>
      </c>
      <c r="D16" s="25">
        <f>COUNTIF('MEL gesamt'!D:F,"Boginski")</f>
        <v>2</v>
      </c>
    </row>
    <row r="23" spans="1:5" x14ac:dyDescent="0.25">
      <c r="A23" t="s">
        <v>80</v>
      </c>
    </row>
    <row r="24" spans="1:5" x14ac:dyDescent="0.25">
      <c r="A24" s="28" t="s">
        <v>81</v>
      </c>
      <c r="B24" s="28"/>
      <c r="C24" s="28"/>
      <c r="D24" s="28"/>
      <c r="E24" s="28"/>
    </row>
  </sheetData>
  <mergeCells count="1">
    <mergeCell ref="A24:E2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5A1C-7FBF-439E-AD29-F5BDBDF0F785}">
  <dimension ref="A2:C3"/>
  <sheetViews>
    <sheetView workbookViewId="0">
      <selection activeCell="A2" sqref="A2"/>
    </sheetView>
  </sheetViews>
  <sheetFormatPr baseColWidth="10" defaultRowHeight="15" x14ac:dyDescent="0.25"/>
  <cols>
    <col min="2" max="2" width="23.42578125" customWidth="1"/>
    <col min="3" max="3" width="47.7109375" bestFit="1" customWidth="1"/>
  </cols>
  <sheetData>
    <row r="2" spans="1:3" x14ac:dyDescent="0.25">
      <c r="A2" s="20" t="s">
        <v>5</v>
      </c>
      <c r="B2" s="26" t="s">
        <v>61</v>
      </c>
      <c r="C2" s="27" t="s">
        <v>90</v>
      </c>
    </row>
    <row r="3" spans="1:3" x14ac:dyDescent="0.25">
      <c r="A3" s="20" t="s">
        <v>9</v>
      </c>
      <c r="B3" s="26" t="s">
        <v>89</v>
      </c>
      <c r="C3" s="27" t="s">
        <v>91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0E23-53A4-44AB-99E5-F6D5EB14B687}">
  <dimension ref="A1:E9"/>
  <sheetViews>
    <sheetView workbookViewId="0">
      <selection sqref="A1:B9"/>
    </sheetView>
  </sheetViews>
  <sheetFormatPr baseColWidth="10" defaultRowHeight="15" x14ac:dyDescent="0.25"/>
  <sheetData>
    <row r="1" spans="1:5" ht="30" x14ac:dyDescent="0.25">
      <c r="A1" s="17" t="s">
        <v>60</v>
      </c>
      <c r="B1" s="17" t="s">
        <v>0</v>
      </c>
      <c r="C1" s="17" t="s">
        <v>2</v>
      </c>
      <c r="D1" s="17" t="s">
        <v>52</v>
      </c>
      <c r="E1" s="17"/>
    </row>
    <row r="2" spans="1:5" ht="30" x14ac:dyDescent="0.25">
      <c r="A2" s="17" t="s">
        <v>61</v>
      </c>
      <c r="B2" s="17" t="s">
        <v>0</v>
      </c>
      <c r="C2" s="17" t="s">
        <v>62</v>
      </c>
      <c r="D2" s="17" t="s">
        <v>52</v>
      </c>
      <c r="E2" s="17"/>
    </row>
    <row r="3" spans="1:5" ht="45" x14ac:dyDescent="0.25">
      <c r="A3" s="17" t="s">
        <v>64</v>
      </c>
      <c r="B3" s="17" t="s">
        <v>0</v>
      </c>
      <c r="C3" s="17" t="s">
        <v>65</v>
      </c>
      <c r="D3" s="17" t="s">
        <v>54</v>
      </c>
      <c r="E3" s="17"/>
    </row>
    <row r="4" spans="1:5" ht="30" x14ac:dyDescent="0.25">
      <c r="A4" s="17" t="s">
        <v>66</v>
      </c>
      <c r="B4" s="17" t="s">
        <v>0</v>
      </c>
      <c r="C4" s="17" t="s">
        <v>13</v>
      </c>
      <c r="D4" s="17" t="s">
        <v>52</v>
      </c>
      <c r="E4" s="17"/>
    </row>
    <row r="5" spans="1:5" ht="30" x14ac:dyDescent="0.25">
      <c r="A5" s="17" t="s">
        <v>67</v>
      </c>
      <c r="B5" s="17" t="s">
        <v>0</v>
      </c>
      <c r="C5" s="17" t="s">
        <v>3</v>
      </c>
      <c r="D5" s="17" t="s">
        <v>54</v>
      </c>
      <c r="E5" s="17"/>
    </row>
    <row r="6" spans="1:5" ht="30" x14ac:dyDescent="0.25">
      <c r="A6" s="17" t="s">
        <v>68</v>
      </c>
      <c r="B6" s="17" t="s">
        <v>0</v>
      </c>
      <c r="C6" s="17" t="s">
        <v>63</v>
      </c>
      <c r="D6" s="17" t="s">
        <v>52</v>
      </c>
      <c r="E6" s="17"/>
    </row>
    <row r="7" spans="1:5" ht="30" x14ac:dyDescent="0.25">
      <c r="A7" s="17" t="s">
        <v>69</v>
      </c>
      <c r="B7" s="17" t="s">
        <v>0</v>
      </c>
      <c r="C7" s="17" t="s">
        <v>1</v>
      </c>
      <c r="D7" s="17" t="s">
        <v>52</v>
      </c>
      <c r="E7" s="17"/>
    </row>
    <row r="8" spans="1:5" ht="30" x14ac:dyDescent="0.25">
      <c r="A8" s="17" t="s">
        <v>70</v>
      </c>
      <c r="B8" s="17" t="s">
        <v>0</v>
      </c>
      <c r="C8" s="17" t="s">
        <v>12</v>
      </c>
      <c r="D8" s="17" t="s">
        <v>54</v>
      </c>
      <c r="E8" s="17"/>
    </row>
    <row r="9" spans="1:5" ht="30" x14ac:dyDescent="0.25">
      <c r="A9" s="17" t="s">
        <v>71</v>
      </c>
      <c r="B9" s="17" t="s">
        <v>0</v>
      </c>
      <c r="C9" s="17" t="s">
        <v>10</v>
      </c>
      <c r="D9" s="17" t="s">
        <v>54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0E41-B9B5-46B2-B6C5-0E58AF08A04B}">
  <dimension ref="A1:E4"/>
  <sheetViews>
    <sheetView workbookViewId="0">
      <selection activeCell="D12" sqref="D12"/>
    </sheetView>
  </sheetViews>
  <sheetFormatPr baseColWidth="10" defaultRowHeight="15" x14ac:dyDescent="0.25"/>
  <sheetData>
    <row r="1" spans="1:5" ht="45" x14ac:dyDescent="0.25">
      <c r="A1" s="17" t="s">
        <v>72</v>
      </c>
      <c r="B1" s="17" t="s">
        <v>7</v>
      </c>
      <c r="C1" s="17" t="s">
        <v>73</v>
      </c>
      <c r="D1" s="17" t="s">
        <v>52</v>
      </c>
      <c r="E1" s="17"/>
    </row>
    <row r="2" spans="1:5" ht="45" x14ac:dyDescent="0.25">
      <c r="A2" s="17" t="s">
        <v>75</v>
      </c>
      <c r="B2" s="17" t="s">
        <v>7</v>
      </c>
      <c r="C2" s="17" t="s">
        <v>74</v>
      </c>
      <c r="D2" s="17" t="s">
        <v>52</v>
      </c>
      <c r="E2" s="17"/>
    </row>
    <row r="3" spans="1:5" ht="45" x14ac:dyDescent="0.25">
      <c r="A3" s="17" t="s">
        <v>76</v>
      </c>
      <c r="B3" s="17" t="s">
        <v>7</v>
      </c>
      <c r="C3" s="17" t="s">
        <v>6</v>
      </c>
      <c r="D3" s="17" t="s">
        <v>54</v>
      </c>
      <c r="E3" s="17"/>
    </row>
    <row r="4" spans="1:5" ht="45" x14ac:dyDescent="0.25">
      <c r="A4" s="17" t="s">
        <v>77</v>
      </c>
      <c r="B4" s="17" t="s">
        <v>7</v>
      </c>
      <c r="C4" s="17" t="s">
        <v>8</v>
      </c>
      <c r="D4" s="17" t="s">
        <v>52</v>
      </c>
      <c r="E4" s="1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0DB-A891-4EE6-8FE4-9A8608F693CB}">
  <dimension ref="A1:E6"/>
  <sheetViews>
    <sheetView workbookViewId="0">
      <selection sqref="A1:B6"/>
    </sheetView>
  </sheetViews>
  <sheetFormatPr baseColWidth="10" defaultRowHeight="15" x14ac:dyDescent="0.25"/>
  <sheetData>
    <row r="1" spans="1:5" ht="30" x14ac:dyDescent="0.25">
      <c r="A1" s="19" t="s">
        <v>50</v>
      </c>
      <c r="B1" s="19" t="s">
        <v>0</v>
      </c>
      <c r="C1" s="17" t="s">
        <v>51</v>
      </c>
      <c r="D1" s="17" t="s">
        <v>52</v>
      </c>
      <c r="E1" s="17"/>
    </row>
    <row r="2" spans="1:5" ht="30" x14ac:dyDescent="0.25">
      <c r="A2" s="19" t="s">
        <v>53</v>
      </c>
      <c r="B2" s="19" t="s">
        <v>0</v>
      </c>
      <c r="C2" s="17" t="s">
        <v>11</v>
      </c>
      <c r="D2" s="17" t="s">
        <v>54</v>
      </c>
      <c r="E2" s="17"/>
    </row>
    <row r="3" spans="1:5" ht="30" x14ac:dyDescent="0.25">
      <c r="A3" s="19" t="s">
        <v>55</v>
      </c>
      <c r="B3" s="19" t="s">
        <v>0</v>
      </c>
      <c r="C3" s="17" t="s">
        <v>13</v>
      </c>
      <c r="D3" s="17" t="s">
        <v>52</v>
      </c>
      <c r="E3" s="17"/>
    </row>
    <row r="4" spans="1:5" ht="45" x14ac:dyDescent="0.25">
      <c r="A4" s="19" t="s">
        <v>57</v>
      </c>
      <c r="B4" s="19" t="s">
        <v>0</v>
      </c>
      <c r="C4" s="17" t="s">
        <v>56</v>
      </c>
      <c r="D4" s="17" t="s">
        <v>52</v>
      </c>
      <c r="E4" s="17"/>
    </row>
    <row r="5" spans="1:5" ht="30" x14ac:dyDescent="0.25">
      <c r="A5" s="19" t="s">
        <v>58</v>
      </c>
      <c r="B5" s="19" t="s">
        <v>0</v>
      </c>
      <c r="C5" s="17" t="s">
        <v>12</v>
      </c>
      <c r="D5" s="17" t="s">
        <v>54</v>
      </c>
      <c r="E5" s="17"/>
    </row>
    <row r="6" spans="1:5" ht="30" x14ac:dyDescent="0.25">
      <c r="A6" s="19" t="s">
        <v>59</v>
      </c>
      <c r="B6" s="19" t="s">
        <v>0</v>
      </c>
      <c r="C6" s="17" t="s">
        <v>10</v>
      </c>
      <c r="D6" s="17" t="s">
        <v>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MEL gesamt</vt:lpstr>
      <vt:lpstr>Planungshilfe KG</vt:lpstr>
      <vt:lpstr>Änderungen</vt:lpstr>
      <vt:lpstr>Spielplan H1</vt:lpstr>
      <vt:lpstr>Spielplan H2</vt:lpstr>
      <vt:lpstr>Spielplan 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Meine, Alexander</dc:creator>
  <cp:lastModifiedBy>Andre</cp:lastModifiedBy>
  <cp:lastPrinted>2020-07-28T16:29:15Z</cp:lastPrinted>
  <dcterms:created xsi:type="dcterms:W3CDTF">2020-07-28T15:52:05Z</dcterms:created>
  <dcterms:modified xsi:type="dcterms:W3CDTF">2021-11-17T15:19:12Z</dcterms:modified>
</cp:coreProperties>
</file>